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Cenik SZJG s.r.o.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<sst xmlns="http://schemas.openxmlformats.org/spreadsheetml/2006/main" count="127" uniqueCount="63">
  <si>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t>SL 150</t>
  </si>
  <si>
    <t>SL 230</t>
  </si>
  <si>
    <t>Výrobek</t>
  </si>
  <si>
    <t>Cena(bez DPH)</t>
  </si>
  <si>
    <t>Cena(s DPH)</t>
  </si>
  <si>
    <t xml:space="preserve"> - žumpa</t>
  </si>
  <si>
    <t xml:space="preserve"> - septik</t>
  </si>
  <si>
    <t>SL 215</t>
  </si>
  <si>
    <t>Vodoměrná šachta</t>
  </si>
  <si>
    <r>
      <t>Objem[m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</si>
  <si>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SKA 280</t>
  </si>
  <si>
    <t>SK 230</t>
  </si>
  <si>
    <t>SK 280</t>
  </si>
  <si>
    <t>ČOV pro 1-6 EO</t>
  </si>
  <si>
    <t xml:space="preserve">ČOV pro 15-25 EO </t>
  </si>
  <si>
    <t>….. EO - počet ekvivalentních obyvatel</t>
  </si>
  <si>
    <t>….. ceny v Kč</t>
  </si>
  <si>
    <t>SL 160</t>
  </si>
  <si>
    <t>SK 210</t>
  </si>
  <si>
    <t>Komínek</t>
  </si>
  <si>
    <t>Popis</t>
  </si>
  <si>
    <t>SKELET</t>
  </si>
  <si>
    <t xml:space="preserve"> - betonový skelet</t>
  </si>
  <si>
    <t>BASIC</t>
  </si>
  <si>
    <t xml:space="preserve"> - manuální vrata</t>
  </si>
  <si>
    <t xml:space="preserve"> - nátěr podlahy</t>
  </si>
  <si>
    <t>Septiky, žumpy, jímky, garáže s.r.o.</t>
  </si>
  <si>
    <t>Palachova 51, 412 01 Litoměřice</t>
  </si>
  <si>
    <t>IČ:28706684 DIČ:CZ28706684</t>
  </si>
  <si>
    <t>mobil: +420 777 949 993</t>
  </si>
  <si>
    <r>
      <t xml:space="preserve">web: </t>
    </r>
    <r>
      <rPr>
        <u val="single"/>
        <sz val="10"/>
        <rFont val="Arial"/>
        <family val="2"/>
      </rPr>
      <t>www.septiky-zumpy.cz</t>
    </r>
  </si>
  <si>
    <t>SL 210</t>
  </si>
  <si>
    <t>….. DPH=20%</t>
  </si>
  <si>
    <t xml:space="preserve"> - elektro rozvody</t>
  </si>
  <si>
    <t xml:space="preserve"> - elektrické ovládání vrat</t>
  </si>
  <si>
    <t xml:space="preserve"> - omítky</t>
  </si>
  <si>
    <t xml:space="preserve"> - hydroizolace střechy</t>
  </si>
  <si>
    <t xml:space="preserve"> - dešťové svody</t>
  </si>
  <si>
    <t xml:space="preserve"> - větrací mřížky</t>
  </si>
  <si>
    <t>SK 220</t>
  </si>
  <si>
    <t>po dohodě</t>
  </si>
  <si>
    <t xml:space="preserve"> - dveře 90x190 - b/b</t>
  </si>
  <si>
    <t xml:space="preserve"> - dveře 90x190 - ba/ba</t>
  </si>
  <si>
    <t xml:space="preserve"> - dveře 90x190 - b/ba</t>
  </si>
  <si>
    <t xml:space="preserve"> -  okno 80x60 - b/b</t>
  </si>
  <si>
    <t xml:space="preserve"> -  okno 80x60 - ba/ba</t>
  </si>
  <si>
    <t>Jádrové vrtání</t>
  </si>
  <si>
    <t>DN81</t>
  </si>
  <si>
    <t>DN136</t>
  </si>
  <si>
    <t>DN186</t>
  </si>
  <si>
    <t>DN224</t>
  </si>
  <si>
    <t>DN276</t>
  </si>
  <si>
    <t>DN341</t>
  </si>
  <si>
    <t>DN424</t>
  </si>
  <si>
    <t>DN524</t>
  </si>
  <si>
    <r>
      <t xml:space="preserve">….. </t>
    </r>
    <r>
      <rPr>
        <b/>
        <sz val="8"/>
        <rFont val="Arial"/>
        <family val="2"/>
      </rPr>
      <t>zaveden slevový systém</t>
    </r>
  </si>
  <si>
    <t>Aktuální výše slevy:</t>
  </si>
  <si>
    <t>%</t>
  </si>
  <si>
    <r>
      <t>Panely - rodinný domek /m</t>
    </r>
    <r>
      <rPr>
        <vertAlign val="superscript"/>
        <sz val="10"/>
        <rFont val="Arial"/>
        <family val="2"/>
      </rPr>
      <t>2</t>
    </r>
  </si>
  <si>
    <t xml:space="preserve"> -  okno 80x60 - b/ba</t>
  </si>
  <si>
    <t>SL 140</t>
  </si>
  <si>
    <t>Ceník žump a septiků (B125)</t>
  </si>
  <si>
    <t>Zesílení vík (D400)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</si>
</sst>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8" xfId="0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0" fontId="0" fillId="0" borderId="33" xfId="0" applyBorder="1" applyAlignment="1">
      <alignment/>
    </xf>
    <xf numFmtId="14" fontId="0" fillId="0" borderId="0" xfId="0" applyNumberFormat="1" applyFont="1" applyAlignment="1">
      <alignment horizontal="right"/>
    </xf>
    <xf numFmtId="0" fontId="0" fillId="0" borderId="3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38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H62" sqref="H62"/>
    </sheetView>
  </sheetViews>
  <sheetFormatPr defaultColWidth="9.140625" defaultRowHeight="12.75"/>
  <cols>
    <col min="1" max="1" width="11.8515625" style="0" customWidth="1"/>
    <col min="3" max="3" width="12.28125" style="0" customWidth="1"/>
    <col min="4" max="4" width="14.140625" style="0" customWidth="1"/>
    <col min="5" max="5" width="12.00390625" style="0" customWidth="1"/>
  </cols>
  <sheetData>
    <row r="1" spans="1:8" ht="12.75">
      <c r="A1" s="46" t="s">
        <v>26</v>
      </c>
      <c r="H1" s="22">
        <v>41103</v>
      </c>
    </row>
    <row r="2" ht="12.75">
      <c r="A2" s="50" t="s">
        <v>27</v>
      </c>
    </row>
    <row r="3" ht="12.75">
      <c r="A3" t="s">
        <v>28</v>
      </c>
    </row>
    <row r="4" ht="12.75">
      <c r="A4" t="s">
        <v>30</v>
      </c>
    </row>
    <row r="5" ht="12.75">
      <c r="A5" t="s">
        <v>29</v>
      </c>
    </row>
    <row r="6" spans="3:8" ht="18">
      <c r="C6" s="2" t="s">
        <v>61</v>
      </c>
      <c r="F6" s="66" t="s">
        <v>56</v>
      </c>
      <c r="G6" s="46">
        <v>0</v>
      </c>
      <c r="H6" s="46" t="s">
        <v>57</v>
      </c>
    </row>
    <row r="7" ht="13.5" thickBot="1">
      <c r="E7" s="3"/>
    </row>
    <row r="8" spans="1:16" ht="15" thickBot="1">
      <c r="A8" s="10" t="s">
        <v>2</v>
      </c>
      <c r="B8" s="11"/>
      <c r="C8" s="47" t="s">
        <v>9</v>
      </c>
      <c r="D8" s="47" t="s">
        <v>3</v>
      </c>
      <c r="E8" s="47" t="s">
        <v>4</v>
      </c>
      <c r="F8" s="48"/>
      <c r="G8" s="48"/>
      <c r="H8" s="48"/>
      <c r="I8" s="48"/>
      <c r="M8" s="48"/>
      <c r="N8" s="48"/>
      <c r="O8" s="48"/>
      <c r="P8" s="48"/>
    </row>
    <row r="9" spans="1:17" ht="12.75">
      <c r="A9" s="18" t="s">
        <v>60</v>
      </c>
      <c r="B9" s="5" t="s">
        <v>5</v>
      </c>
      <c r="C9" s="34">
        <v>3.8</v>
      </c>
      <c r="D9" s="4">
        <f>15700*(1-G6/100)</f>
        <v>15700</v>
      </c>
      <c r="E9" s="16">
        <f aca="true" t="shared" si="0" ref="E9:E27">D9*1.2</f>
        <v>18840</v>
      </c>
      <c r="K9" s="49"/>
      <c r="P9" s="49"/>
      <c r="Q9" s="49"/>
    </row>
    <row r="10" spans="1:17" ht="12.75">
      <c r="A10" s="18" t="s">
        <v>31</v>
      </c>
      <c r="B10" s="5" t="s">
        <v>5</v>
      </c>
      <c r="C10" s="34">
        <v>5.7</v>
      </c>
      <c r="D10" s="4">
        <f>22200*(1-G6/100)</f>
        <v>22200</v>
      </c>
      <c r="E10" s="16">
        <f t="shared" si="0"/>
        <v>26640</v>
      </c>
      <c r="K10" s="49"/>
      <c r="P10" s="49"/>
      <c r="Q10" s="49"/>
    </row>
    <row r="11" spans="1:17" ht="12.75">
      <c r="A11" s="13" t="s">
        <v>0</v>
      </c>
      <c r="B11" s="9" t="s">
        <v>5</v>
      </c>
      <c r="C11" s="33">
        <v>5.9</v>
      </c>
      <c r="D11" s="4">
        <f>22600*(1-G6/100)</f>
        <v>22600</v>
      </c>
      <c r="E11" s="14">
        <f t="shared" si="0"/>
        <v>27120</v>
      </c>
      <c r="J11" s="49"/>
      <c r="K11" s="49"/>
      <c r="P11" s="49"/>
      <c r="Q11" s="49"/>
    </row>
    <row r="12" spans="1:17" ht="12.75">
      <c r="A12" s="15"/>
      <c r="B12" s="5" t="s">
        <v>6</v>
      </c>
      <c r="C12" s="34">
        <v>5.9</v>
      </c>
      <c r="D12" s="4">
        <f>30500*(1-G6/100)</f>
        <v>30500</v>
      </c>
      <c r="E12" s="16">
        <f t="shared" si="0"/>
        <v>36600</v>
      </c>
      <c r="J12" s="49"/>
      <c r="K12" s="49"/>
      <c r="P12" s="49"/>
      <c r="Q12" s="49"/>
    </row>
    <row r="13" spans="1:17" ht="12.75">
      <c r="A13" s="17" t="s">
        <v>7</v>
      </c>
      <c r="B13" s="5" t="s">
        <v>5</v>
      </c>
      <c r="C13" s="34">
        <v>8.6</v>
      </c>
      <c r="D13" s="4">
        <f>26800*(1-G6/100)</f>
        <v>26800</v>
      </c>
      <c r="E13" s="16">
        <f t="shared" si="0"/>
        <v>32160</v>
      </c>
      <c r="J13" s="49"/>
      <c r="K13" s="49"/>
      <c r="P13" s="49"/>
      <c r="Q13" s="49"/>
    </row>
    <row r="14" spans="1:17" ht="12.75">
      <c r="A14" s="15"/>
      <c r="B14" s="5" t="s">
        <v>6</v>
      </c>
      <c r="C14" s="34">
        <v>8.6</v>
      </c>
      <c r="D14" s="4">
        <f>35800*(1-G6/100)</f>
        <v>35800</v>
      </c>
      <c r="E14" s="16">
        <f t="shared" si="0"/>
        <v>42960</v>
      </c>
      <c r="J14" s="49"/>
      <c r="K14" s="49"/>
      <c r="P14" s="49"/>
      <c r="Q14" s="49"/>
    </row>
    <row r="15" spans="1:17" ht="12.75">
      <c r="A15" s="18" t="s">
        <v>17</v>
      </c>
      <c r="B15" s="5" t="s">
        <v>5</v>
      </c>
      <c r="C15" s="34">
        <v>13</v>
      </c>
      <c r="D15" s="4">
        <f>37300*(1-G6/100)</f>
        <v>37300</v>
      </c>
      <c r="E15" s="16">
        <f t="shared" si="0"/>
        <v>44760</v>
      </c>
      <c r="J15" s="49"/>
      <c r="K15" s="49"/>
      <c r="P15" s="49"/>
      <c r="Q15" s="49"/>
    </row>
    <row r="16" spans="1:17" ht="12.75">
      <c r="A16" s="18" t="s">
        <v>1</v>
      </c>
      <c r="B16" s="5" t="s">
        <v>5</v>
      </c>
      <c r="C16" s="34">
        <v>16</v>
      </c>
      <c r="D16" s="4">
        <f>44100*(1-G6/100)</f>
        <v>44100</v>
      </c>
      <c r="E16" s="16">
        <f t="shared" si="0"/>
        <v>52920</v>
      </c>
      <c r="J16" s="49"/>
      <c r="K16" s="49"/>
      <c r="P16" s="49"/>
      <c r="Q16" s="49"/>
    </row>
    <row r="17" spans="1:17" ht="12.75">
      <c r="A17" s="18" t="s">
        <v>39</v>
      </c>
      <c r="B17" s="5" t="s">
        <v>5</v>
      </c>
      <c r="C17" s="34">
        <v>2.2</v>
      </c>
      <c r="D17" s="4">
        <f>9000*(1-G6/100)</f>
        <v>9000</v>
      </c>
      <c r="E17" s="16">
        <f t="shared" si="0"/>
        <v>10800</v>
      </c>
      <c r="J17" s="49"/>
      <c r="K17" s="49"/>
      <c r="P17" s="49"/>
      <c r="Q17" s="49"/>
    </row>
    <row r="18" spans="1:17" ht="12.75">
      <c r="A18" s="18" t="s">
        <v>11</v>
      </c>
      <c r="B18" s="5" t="s">
        <v>5</v>
      </c>
      <c r="C18" s="34">
        <v>3</v>
      </c>
      <c r="D18" s="4">
        <f>12600*(1-G6/100)</f>
        <v>12600</v>
      </c>
      <c r="E18" s="16">
        <f t="shared" si="0"/>
        <v>15120</v>
      </c>
      <c r="J18" s="49"/>
      <c r="K18" s="49"/>
      <c r="P18" s="49"/>
      <c r="Q18" s="49"/>
    </row>
    <row r="19" spans="1:17" ht="12.75">
      <c r="A19" s="18" t="s">
        <v>11</v>
      </c>
      <c r="B19" s="5" t="s">
        <v>5</v>
      </c>
      <c r="C19" s="34">
        <v>7.7</v>
      </c>
      <c r="D19" s="4">
        <f>25200*(1-G6/100)</f>
        <v>25200</v>
      </c>
      <c r="E19" s="16">
        <f t="shared" si="0"/>
        <v>30240</v>
      </c>
      <c r="J19" s="49"/>
      <c r="K19" s="49"/>
      <c r="P19" s="49"/>
      <c r="Q19" s="49"/>
    </row>
    <row r="20" spans="1:17" ht="12.75">
      <c r="A20" s="18" t="s">
        <v>12</v>
      </c>
      <c r="B20" s="5" t="s">
        <v>5</v>
      </c>
      <c r="C20" s="34">
        <v>9.5</v>
      </c>
      <c r="D20" s="4">
        <f>27300*(1-G6/100)</f>
        <v>27300</v>
      </c>
      <c r="E20" s="16">
        <f t="shared" si="0"/>
        <v>32760</v>
      </c>
      <c r="J20" s="49"/>
      <c r="K20" s="49"/>
      <c r="P20" s="49"/>
      <c r="Q20" s="49"/>
    </row>
    <row r="21" spans="1:17" ht="12.75">
      <c r="A21" s="18" t="s">
        <v>18</v>
      </c>
      <c r="B21" s="5" t="s">
        <v>5</v>
      </c>
      <c r="C21" s="34">
        <v>10.5</v>
      </c>
      <c r="D21" s="4">
        <f>29500*(1-G6/100)</f>
        <v>29500</v>
      </c>
      <c r="E21" s="16">
        <f t="shared" si="0"/>
        <v>35400</v>
      </c>
      <c r="J21" s="49"/>
      <c r="K21" s="49"/>
      <c r="P21" s="49"/>
      <c r="Q21" s="49"/>
    </row>
    <row r="22" spans="1:17" ht="12.75">
      <c r="A22" s="18" t="s">
        <v>12</v>
      </c>
      <c r="B22" s="5" t="s">
        <v>5</v>
      </c>
      <c r="C22" s="34">
        <v>25</v>
      </c>
      <c r="D22" s="4">
        <f>60000*(1-G6/100)</f>
        <v>60000</v>
      </c>
      <c r="E22" s="16">
        <f t="shared" si="0"/>
        <v>72000</v>
      </c>
      <c r="J22" s="49"/>
      <c r="K22" s="49"/>
      <c r="P22" s="49"/>
      <c r="Q22" s="49"/>
    </row>
    <row r="23" spans="1:17" ht="12.75">
      <c r="A23" s="18" t="s">
        <v>10</v>
      </c>
      <c r="B23" s="6" t="s">
        <v>5</v>
      </c>
      <c r="C23" s="34">
        <v>5.6</v>
      </c>
      <c r="D23" s="4">
        <f>22200*(1-G6/100)</f>
        <v>22200</v>
      </c>
      <c r="E23" s="16">
        <f t="shared" si="0"/>
        <v>26640</v>
      </c>
      <c r="K23" s="49"/>
      <c r="P23" s="49"/>
      <c r="Q23" s="49"/>
    </row>
    <row r="24" spans="1:17" ht="12.75">
      <c r="A24" s="19" t="s">
        <v>8</v>
      </c>
      <c r="B24" s="7"/>
      <c r="C24" s="68">
        <v>1.75</v>
      </c>
      <c r="D24" s="4">
        <f>7300*(1-G6/100)</f>
        <v>7300</v>
      </c>
      <c r="E24" s="16">
        <f t="shared" si="0"/>
        <v>8760</v>
      </c>
      <c r="J24" s="49"/>
      <c r="K24" s="49"/>
      <c r="P24" s="49"/>
      <c r="Q24" s="49"/>
    </row>
    <row r="25" spans="1:16" ht="12.75">
      <c r="A25" s="19" t="s">
        <v>13</v>
      </c>
      <c r="B25" s="7"/>
      <c r="C25" s="34">
        <v>5.6</v>
      </c>
      <c r="D25" s="4">
        <v>35000</v>
      </c>
      <c r="E25" s="16">
        <f t="shared" si="0"/>
        <v>42000</v>
      </c>
      <c r="F25" s="1" t="s">
        <v>15</v>
      </c>
      <c r="J25" s="49"/>
      <c r="P25" s="49"/>
    </row>
    <row r="26" spans="1:6" ht="12.75">
      <c r="A26" s="23" t="s">
        <v>14</v>
      </c>
      <c r="B26" s="24"/>
      <c r="C26" s="35">
        <v>9.5</v>
      </c>
      <c r="D26" s="4">
        <v>58000</v>
      </c>
      <c r="E26" s="26">
        <f t="shared" si="0"/>
        <v>69600</v>
      </c>
      <c r="F26" s="1" t="s">
        <v>16</v>
      </c>
    </row>
    <row r="27" spans="1:6" ht="12.75">
      <c r="A27" s="28" t="s">
        <v>19</v>
      </c>
      <c r="B27" s="27"/>
      <c r="C27" s="7"/>
      <c r="D27" s="4">
        <f>850*(1-G6/100)</f>
        <v>850</v>
      </c>
      <c r="E27" s="29">
        <f t="shared" si="0"/>
        <v>1020</v>
      </c>
      <c r="F27" s="1" t="s">
        <v>32</v>
      </c>
    </row>
    <row r="28" spans="1:6" ht="15" thickBot="1">
      <c r="A28" s="67" t="s">
        <v>58</v>
      </c>
      <c r="B28" s="31"/>
      <c r="C28" s="20"/>
      <c r="D28" s="45">
        <f>1100*(1-G6/100)</f>
        <v>1100</v>
      </c>
      <c r="E28" s="21">
        <f>D28*1.2</f>
        <v>1320</v>
      </c>
      <c r="F28" s="1" t="s">
        <v>55</v>
      </c>
    </row>
    <row r="30" spans="3:5" ht="18.75" thickBot="1">
      <c r="C30" s="2" t="s">
        <v>62</v>
      </c>
      <c r="E30" s="2"/>
    </row>
    <row r="31" spans="1:5" ht="15" thickBot="1">
      <c r="A31" s="10" t="s">
        <v>2</v>
      </c>
      <c r="B31" s="11"/>
      <c r="C31" s="47" t="s">
        <v>9</v>
      </c>
      <c r="D31" s="47" t="s">
        <v>3</v>
      </c>
      <c r="E31" s="47" t="s">
        <v>4</v>
      </c>
    </row>
    <row r="32" spans="1:5" ht="12.75">
      <c r="A32" s="18" t="s">
        <v>60</v>
      </c>
      <c r="B32" s="5" t="s">
        <v>5</v>
      </c>
      <c r="C32" s="63">
        <v>3.8</v>
      </c>
      <c r="D32" s="4">
        <f>1300*(1-G6/100)</f>
        <v>1300</v>
      </c>
      <c r="E32" s="16">
        <f aca="true" t="shared" si="1" ref="E32:E46">D32*1.2</f>
        <v>1560</v>
      </c>
    </row>
    <row r="33" spans="1:5" ht="12.75">
      <c r="A33" s="18" t="s">
        <v>31</v>
      </c>
      <c r="B33" s="5" t="s">
        <v>5</v>
      </c>
      <c r="C33" s="63">
        <v>5.7</v>
      </c>
      <c r="D33" s="4">
        <f>1300*(1-G6/100)</f>
        <v>1300</v>
      </c>
      <c r="E33" s="16">
        <f t="shared" si="1"/>
        <v>1560</v>
      </c>
    </row>
    <row r="34" spans="1:5" ht="12.75">
      <c r="A34" s="13" t="s">
        <v>0</v>
      </c>
      <c r="B34" s="9" t="s">
        <v>5</v>
      </c>
      <c r="C34" s="64">
        <v>5.9</v>
      </c>
      <c r="D34" s="8">
        <f>1700*(1-G6/100)</f>
        <v>1700</v>
      </c>
      <c r="E34" s="14">
        <f t="shared" si="1"/>
        <v>2040</v>
      </c>
    </row>
    <row r="35" spans="1:5" ht="12.75">
      <c r="A35" s="15"/>
      <c r="B35" s="5" t="s">
        <v>6</v>
      </c>
      <c r="C35" s="63">
        <v>5.9</v>
      </c>
      <c r="D35" s="8">
        <f>1700*(1-G6/100)</f>
        <v>1700</v>
      </c>
      <c r="E35" s="16">
        <f t="shared" si="1"/>
        <v>2040</v>
      </c>
    </row>
    <row r="36" spans="1:5" ht="12.75">
      <c r="A36" s="17" t="s">
        <v>7</v>
      </c>
      <c r="B36" s="5" t="s">
        <v>5</v>
      </c>
      <c r="C36" s="63">
        <v>8.6</v>
      </c>
      <c r="D36" s="8">
        <f>1700*(1-G6/100)</f>
        <v>1700</v>
      </c>
      <c r="E36" s="16">
        <f t="shared" si="1"/>
        <v>2040</v>
      </c>
    </row>
    <row r="37" spans="1:5" ht="12.75">
      <c r="A37" s="15"/>
      <c r="B37" s="5" t="s">
        <v>6</v>
      </c>
      <c r="C37" s="63">
        <v>8.6</v>
      </c>
      <c r="D37" s="8">
        <f>1700*(1-G6/100)</f>
        <v>1700</v>
      </c>
      <c r="E37" s="16">
        <f t="shared" si="1"/>
        <v>2040</v>
      </c>
    </row>
    <row r="38" spans="1:5" ht="12.75">
      <c r="A38" s="18" t="s">
        <v>17</v>
      </c>
      <c r="B38" s="5" t="s">
        <v>5</v>
      </c>
      <c r="C38" s="63">
        <v>13</v>
      </c>
      <c r="D38" s="4">
        <f>3200*(1-G6/100)</f>
        <v>3200</v>
      </c>
      <c r="E38" s="16">
        <f t="shared" si="1"/>
        <v>3840</v>
      </c>
    </row>
    <row r="39" spans="1:5" ht="12.75">
      <c r="A39" s="18" t="s">
        <v>1</v>
      </c>
      <c r="B39" s="5" t="s">
        <v>5</v>
      </c>
      <c r="C39" s="63">
        <v>16</v>
      </c>
      <c r="D39" s="4">
        <f>3000*(1-G6/100)</f>
        <v>3000</v>
      </c>
      <c r="E39" s="16">
        <f t="shared" si="1"/>
        <v>3600</v>
      </c>
    </row>
    <row r="40" spans="1:5" ht="12.75">
      <c r="A40" s="18" t="s">
        <v>39</v>
      </c>
      <c r="B40" s="5" t="s">
        <v>5</v>
      </c>
      <c r="C40" s="63">
        <v>2.2</v>
      </c>
      <c r="D40" s="4">
        <f>650*(1-G6/100)</f>
        <v>650</v>
      </c>
      <c r="E40" s="16">
        <f t="shared" si="1"/>
        <v>780</v>
      </c>
    </row>
    <row r="41" spans="1:5" ht="12.75">
      <c r="A41" s="18" t="s">
        <v>11</v>
      </c>
      <c r="B41" s="5" t="s">
        <v>5</v>
      </c>
      <c r="C41" s="63">
        <v>3</v>
      </c>
      <c r="D41" s="4">
        <f>750*(1-G6/100)</f>
        <v>750</v>
      </c>
      <c r="E41" s="16">
        <f t="shared" si="1"/>
        <v>900</v>
      </c>
    </row>
    <row r="42" spans="1:5" ht="12.75">
      <c r="A42" s="18" t="s">
        <v>11</v>
      </c>
      <c r="B42" s="5" t="s">
        <v>5</v>
      </c>
      <c r="C42" s="63">
        <v>7.7</v>
      </c>
      <c r="D42" s="4">
        <f>1260*(1-G6/100)</f>
        <v>1260</v>
      </c>
      <c r="E42" s="16">
        <f t="shared" si="1"/>
        <v>1512</v>
      </c>
    </row>
    <row r="43" spans="1:5" ht="12.75">
      <c r="A43" s="18" t="s">
        <v>12</v>
      </c>
      <c r="B43" s="5" t="s">
        <v>5</v>
      </c>
      <c r="C43" s="63">
        <v>9.5</v>
      </c>
      <c r="D43" s="4">
        <f>1300*(1-G6/100)</f>
        <v>1300</v>
      </c>
      <c r="E43" s="16">
        <f t="shared" si="1"/>
        <v>1560</v>
      </c>
    </row>
    <row r="44" spans="1:5" ht="12.75">
      <c r="A44" s="18" t="s">
        <v>18</v>
      </c>
      <c r="B44" s="5" t="s">
        <v>5</v>
      </c>
      <c r="C44" s="63">
        <v>10.5</v>
      </c>
      <c r="D44" s="4">
        <f>2000*(1-G6/100)</f>
        <v>2000</v>
      </c>
      <c r="E44" s="16">
        <f t="shared" si="1"/>
        <v>2400</v>
      </c>
    </row>
    <row r="45" spans="1:5" ht="12.75">
      <c r="A45" s="18" t="s">
        <v>10</v>
      </c>
      <c r="B45" s="6" t="s">
        <v>5</v>
      </c>
      <c r="C45" s="63">
        <v>5.6</v>
      </c>
      <c r="D45" s="4">
        <f>1300*(1-G6/100)</f>
        <v>1300</v>
      </c>
      <c r="E45" s="16">
        <f t="shared" si="1"/>
        <v>1560</v>
      </c>
    </row>
    <row r="46" spans="1:5" ht="13.5" thickBot="1">
      <c r="A46" s="65" t="s">
        <v>8</v>
      </c>
      <c r="B46" s="20"/>
      <c r="C46" s="69">
        <v>1.75</v>
      </c>
      <c r="D46" s="45">
        <f>650*(1-G6/100)</f>
        <v>650</v>
      </c>
      <c r="E46" s="21">
        <f t="shared" si="1"/>
        <v>780</v>
      </c>
    </row>
    <row r="47" spans="1:4" ht="13.5" thickBot="1">
      <c r="A47" s="56"/>
      <c r="B47" s="51"/>
      <c r="C47" s="51"/>
      <c r="D47" s="51"/>
    </row>
    <row r="48" spans="1:4" ht="13.5" thickBot="1">
      <c r="A48" s="10" t="s">
        <v>46</v>
      </c>
      <c r="B48" s="11"/>
      <c r="C48" s="47" t="s">
        <v>3</v>
      </c>
      <c r="D48" s="47" t="s">
        <v>4</v>
      </c>
    </row>
    <row r="49" spans="1:4" ht="12.75">
      <c r="A49" s="57" t="s">
        <v>47</v>
      </c>
      <c r="B49" s="40"/>
      <c r="C49" s="58">
        <f>400*(1-G6/100)</f>
        <v>400</v>
      </c>
      <c r="D49" s="59">
        <f aca="true" t="shared" si="2" ref="D49:D56">C49*1.2</f>
        <v>480</v>
      </c>
    </row>
    <row r="50" spans="1:4" ht="12.75">
      <c r="A50" s="28" t="s">
        <v>48</v>
      </c>
      <c r="B50" s="7"/>
      <c r="C50" s="4">
        <f>450*(1-G6/100)</f>
        <v>450</v>
      </c>
      <c r="D50" s="60">
        <f t="shared" si="2"/>
        <v>540</v>
      </c>
    </row>
    <row r="51" spans="1:4" ht="12.75">
      <c r="A51" s="61" t="s">
        <v>49</v>
      </c>
      <c r="B51" s="39"/>
      <c r="C51" s="58">
        <f>500*(1-G6/100)</f>
        <v>500</v>
      </c>
      <c r="D51" s="59">
        <f t="shared" si="2"/>
        <v>600</v>
      </c>
    </row>
    <row r="52" spans="1:4" ht="12.75">
      <c r="A52" s="28" t="s">
        <v>50</v>
      </c>
      <c r="B52" s="7"/>
      <c r="C52" s="4">
        <f>550*(1-G6/100)</f>
        <v>550</v>
      </c>
      <c r="D52" s="60">
        <f t="shared" si="2"/>
        <v>660</v>
      </c>
    </row>
    <row r="53" spans="1:4" ht="12.75">
      <c r="A53" s="61" t="s">
        <v>51</v>
      </c>
      <c r="B53" s="39"/>
      <c r="C53" s="58">
        <f>600*(1-G6/100)</f>
        <v>600</v>
      </c>
      <c r="D53" s="59">
        <f t="shared" si="2"/>
        <v>720</v>
      </c>
    </row>
    <row r="54" spans="1:4" ht="12.75">
      <c r="A54" s="28" t="s">
        <v>52</v>
      </c>
      <c r="B54" s="7"/>
      <c r="C54" s="4">
        <f>700*(1-G6/100)</f>
        <v>700</v>
      </c>
      <c r="D54" s="60">
        <f t="shared" si="2"/>
        <v>840</v>
      </c>
    </row>
    <row r="55" spans="1:6" ht="12.75">
      <c r="A55" s="61" t="s">
        <v>53</v>
      </c>
      <c r="B55" s="39"/>
      <c r="C55" s="58">
        <f>800*(1-G6/100)</f>
        <v>800</v>
      </c>
      <c r="D55" s="59">
        <f t="shared" si="2"/>
        <v>960</v>
      </c>
      <c r="F55" s="1" t="s">
        <v>16</v>
      </c>
    </row>
    <row r="56" spans="1:6" ht="13.5" thickBot="1">
      <c r="A56" s="30" t="s">
        <v>54</v>
      </c>
      <c r="B56" s="20"/>
      <c r="C56" s="45">
        <f>900*(1-G6/100)</f>
        <v>900</v>
      </c>
      <c r="D56" s="62">
        <f t="shared" si="2"/>
        <v>1080</v>
      </c>
      <c r="F56" s="1" t="s">
        <v>32</v>
      </c>
    </row>
    <row r="57" ht="12.75">
      <c r="A57" s="32"/>
    </row>
    <row r="61" spans="1:8" ht="12.75">
      <c r="A61" s="46" t="s">
        <v>26</v>
      </c>
      <c r="H61" s="22">
        <f>H1</f>
        <v>41103</v>
      </c>
    </row>
    <row r="62" ht="12.75">
      <c r="A62" s="50" t="s">
        <v>27</v>
      </c>
    </row>
    <row r="63" ht="14.25" customHeight="1">
      <c r="A63" t="s">
        <v>28</v>
      </c>
    </row>
    <row r="64" ht="14.25" customHeight="1">
      <c r="A64" t="s">
        <v>30</v>
      </c>
    </row>
    <row r="65" ht="14.25" customHeight="1">
      <c r="A65" t="s">
        <v>29</v>
      </c>
    </row>
    <row r="66" ht="14.25" customHeight="1" thickBot="1"/>
    <row r="67" spans="1:5" ht="13.5" thickBot="1">
      <c r="A67" s="12" t="s">
        <v>2</v>
      </c>
      <c r="B67" s="77" t="s">
        <v>20</v>
      </c>
      <c r="C67" s="77"/>
      <c r="D67" s="12" t="s">
        <v>3</v>
      </c>
      <c r="E67" s="12" t="s">
        <v>4</v>
      </c>
    </row>
    <row r="68" spans="1:5" ht="12.75">
      <c r="A68" s="42" t="s">
        <v>21</v>
      </c>
      <c r="B68" s="8" t="s">
        <v>22</v>
      </c>
      <c r="C68" s="8"/>
      <c r="D68" s="41">
        <v>49900</v>
      </c>
      <c r="E68" s="43">
        <f>D68*1.2</f>
        <v>59880</v>
      </c>
    </row>
    <row r="69" spans="1:5" ht="12.75">
      <c r="A69" s="78" t="s">
        <v>23</v>
      </c>
      <c r="B69" s="25" t="s">
        <v>22</v>
      </c>
      <c r="C69" s="39"/>
      <c r="D69" s="81">
        <v>69900</v>
      </c>
      <c r="E69" s="72">
        <f>D69*1.2</f>
        <v>83880</v>
      </c>
    </row>
    <row r="70" spans="1:5" ht="12.75">
      <c r="A70" s="79"/>
      <c r="B70" s="38" t="s">
        <v>24</v>
      </c>
      <c r="C70" s="39"/>
      <c r="D70" s="82"/>
      <c r="E70" s="73"/>
    </row>
    <row r="71" spans="1:5" ht="12.75">
      <c r="A71" s="79"/>
      <c r="B71" s="52" t="s">
        <v>25</v>
      </c>
      <c r="C71" s="39"/>
      <c r="D71" s="82"/>
      <c r="E71" s="73"/>
    </row>
    <row r="72" spans="1:5" ht="12.75">
      <c r="A72" s="79"/>
      <c r="B72" s="38" t="s">
        <v>35</v>
      </c>
      <c r="C72" s="39"/>
      <c r="D72" s="82"/>
      <c r="E72" s="73"/>
    </row>
    <row r="73" spans="1:5" ht="12.75">
      <c r="A73" s="79"/>
      <c r="B73" s="38" t="s">
        <v>36</v>
      </c>
      <c r="C73" s="39"/>
      <c r="D73" s="82"/>
      <c r="E73" s="73"/>
    </row>
    <row r="74" spans="1:5" ht="12.75">
      <c r="A74" s="79"/>
      <c r="B74" s="38" t="s">
        <v>37</v>
      </c>
      <c r="C74" s="39"/>
      <c r="D74" s="82"/>
      <c r="E74" s="73"/>
    </row>
    <row r="75" spans="1:5" ht="12.75">
      <c r="A75" s="80"/>
      <c r="B75" s="9" t="s">
        <v>38</v>
      </c>
      <c r="C75" s="40"/>
      <c r="D75" s="83"/>
      <c r="E75" s="74"/>
    </row>
    <row r="76" spans="1:5" ht="12.75">
      <c r="A76" s="75"/>
      <c r="B76" s="55" t="s">
        <v>41</v>
      </c>
      <c r="C76" s="4"/>
      <c r="D76" s="37">
        <v>12000</v>
      </c>
      <c r="E76" s="44">
        <f aca="true" t="shared" si="3" ref="E76:E81">D76*1.2</f>
        <v>14400</v>
      </c>
    </row>
    <row r="77" spans="1:5" ht="12.75">
      <c r="A77" s="75"/>
      <c r="B77" s="70" t="s">
        <v>43</v>
      </c>
      <c r="C77" s="71"/>
      <c r="D77" s="37">
        <v>13200</v>
      </c>
      <c r="E77" s="44">
        <f t="shared" si="3"/>
        <v>15840</v>
      </c>
    </row>
    <row r="78" spans="1:5" ht="12.75">
      <c r="A78" s="75"/>
      <c r="B78" s="70" t="s">
        <v>42</v>
      </c>
      <c r="C78" s="71"/>
      <c r="D78" s="37">
        <v>14400</v>
      </c>
      <c r="E78" s="44">
        <f t="shared" si="3"/>
        <v>17280</v>
      </c>
    </row>
    <row r="79" spans="1:5" ht="12.75">
      <c r="A79" s="75"/>
      <c r="B79" s="70" t="s">
        <v>44</v>
      </c>
      <c r="C79" s="71"/>
      <c r="D79" s="37">
        <v>3800</v>
      </c>
      <c r="E79" s="44">
        <f t="shared" si="3"/>
        <v>4560</v>
      </c>
    </row>
    <row r="80" spans="1:5" ht="12.75">
      <c r="A80" s="75"/>
      <c r="B80" s="70" t="s">
        <v>59</v>
      </c>
      <c r="C80" s="71"/>
      <c r="D80" s="37">
        <v>4200</v>
      </c>
      <c r="E80" s="44">
        <f t="shared" si="3"/>
        <v>5040</v>
      </c>
    </row>
    <row r="81" spans="1:5" ht="12.75">
      <c r="A81" s="75"/>
      <c r="B81" s="70" t="s">
        <v>45</v>
      </c>
      <c r="C81" s="71"/>
      <c r="D81" s="37">
        <v>4600</v>
      </c>
      <c r="E81" s="44">
        <f t="shared" si="3"/>
        <v>5520</v>
      </c>
    </row>
    <row r="82" spans="1:5" ht="12.75">
      <c r="A82" s="75"/>
      <c r="B82" s="4" t="s">
        <v>33</v>
      </c>
      <c r="C82" s="4"/>
      <c r="D82" s="37" t="s">
        <v>40</v>
      </c>
      <c r="E82" s="44" t="s">
        <v>40</v>
      </c>
    </row>
    <row r="83" spans="1:5" ht="13.5" thickBot="1">
      <c r="A83" s="76"/>
      <c r="B83" s="45" t="s">
        <v>34</v>
      </c>
      <c r="C83" s="45"/>
      <c r="D83" s="53" t="s">
        <v>40</v>
      </c>
      <c r="E83" s="54" t="s">
        <v>40</v>
      </c>
    </row>
    <row r="84" spans="4:5" ht="12.75">
      <c r="D84" s="36"/>
      <c r="E84" s="36"/>
    </row>
    <row r="85" spans="1:5" ht="12.75">
      <c r="A85" s="1" t="s">
        <v>16</v>
      </c>
      <c r="D85" s="36"/>
      <c r="E85" s="36"/>
    </row>
    <row r="86" spans="1:5" ht="12.75">
      <c r="A86" s="1" t="s">
        <v>32</v>
      </c>
      <c r="D86" s="36"/>
      <c r="E86" s="36"/>
    </row>
    <row r="87" spans="1:5" ht="12.75">
      <c r="A87" s="1"/>
      <c r="D87" s="36"/>
      <c r="E87" s="36"/>
    </row>
    <row r="88" spans="4:5" ht="12.75">
      <c r="D88" s="36"/>
      <c r="E88" s="36"/>
    </row>
    <row r="89" spans="4:5" ht="12.75">
      <c r="D89" s="36"/>
      <c r="E89" s="36"/>
    </row>
    <row r="90" spans="4:5" ht="12.75">
      <c r="D90" s="36"/>
      <c r="E90" s="36"/>
    </row>
    <row r="91" spans="4:5" ht="12.75">
      <c r="D91" s="36"/>
      <c r="E91" s="36"/>
    </row>
  </sheetData>
  <sheetProtection/>
  <mergeCells count="10">
    <mergeCell ref="B81:C81"/>
    <mergeCell ref="E69:E75"/>
    <mergeCell ref="A76:A83"/>
    <mergeCell ref="B67:C67"/>
    <mergeCell ref="A69:A75"/>
    <mergeCell ref="D69:D75"/>
    <mergeCell ref="B78:C78"/>
    <mergeCell ref="B79:C79"/>
    <mergeCell ref="B77:C77"/>
    <mergeCell ref="B80:C80"/>
  </mergeCells>
  <printOptions/>
  <pageMargins left="0.7874015748031497" right="0.7874015748031497" top="0.3937007874015748" bottom="0" header="0" footer="0.787401574803149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User</cp:lastModifiedBy>
  <cp:lastPrinted>2012-01-04T09:15:17Z</cp:lastPrinted>
  <dcterms:created xsi:type="dcterms:W3CDTF">2007-04-30T14:02:53Z</dcterms:created>
  <dcterms:modified xsi:type="dcterms:W3CDTF">2012-07-13T08:32:08Z</dcterms:modified>
  <cp:category/>
  <cp:version/>
  <cp:contentType/>
  <cp:contentStatus/>
</cp:coreProperties>
</file>